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pct-my.sharepoint.com/personal/carmen_alcaraz_upct_es/Documents/0_UITT_2018/2.-RRHH IDI/0_Tablas salariales/"/>
    </mc:Choice>
  </mc:AlternateContent>
  <xr:revisionPtr revIDLastSave="100" documentId="13_ncr:1_{16D70F5B-12DA-4DD7-8FC2-9EDCC94DA881}" xr6:coauthVersionLast="47" xr6:coauthVersionMax="47" xr10:uidLastSave="{09C71ACD-8F22-49D6-B8D7-2EEBAC171AC8}"/>
  <bookViews>
    <workbookView xWindow="19080" yWindow="-120" windowWidth="29040" windowHeight="15840" xr2:uid="{00000000-000D-0000-FFFF-FFFF00000000}"/>
  </bookViews>
  <sheets>
    <sheet name="Técnico Apoy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3" i="2" l="1"/>
  <c r="R15" i="2"/>
  <c r="S7" i="2"/>
  <c r="F25" i="2"/>
  <c r="F17" i="2"/>
  <c r="F9" i="2"/>
  <c r="R25" i="2" l="1"/>
  <c r="R17" i="2"/>
  <c r="R9" i="2"/>
  <c r="R26" i="2" l="1"/>
  <c r="P26" i="2"/>
  <c r="S26" i="2"/>
  <c r="V29" i="2" s="1"/>
  <c r="T26" i="2"/>
  <c r="P10" i="2"/>
  <c r="R10" i="2"/>
  <c r="S10" i="2"/>
  <c r="V13" i="2" s="1"/>
  <c r="T10" i="2"/>
  <c r="T25" i="2"/>
  <c r="O25" i="2"/>
  <c r="O26" i="2" s="1"/>
  <c r="T17" i="2"/>
  <c r="O17" i="2"/>
  <c r="O18" i="2" s="1"/>
  <c r="P18" i="2" s="1"/>
  <c r="O9" i="2"/>
  <c r="O10" i="2" s="1"/>
  <c r="C25" i="2"/>
  <c r="C17" i="2"/>
  <c r="C9" i="2"/>
  <c r="Q17" i="2" l="1"/>
  <c r="Q25" i="2"/>
  <c r="Q9" i="2"/>
  <c r="Q18" i="2" l="1"/>
  <c r="R18" i="2" s="1"/>
  <c r="S18" i="2" s="1"/>
  <c r="Q26" i="2"/>
  <c r="U29" i="2" s="1"/>
  <c r="W29" i="2" s="1"/>
  <c r="Q10" i="2"/>
  <c r="U13" i="2" s="1"/>
  <c r="W13" i="2" s="1"/>
  <c r="E25" i="2"/>
  <c r="E26" i="2" s="1"/>
  <c r="E17" i="2"/>
  <c r="E18" i="2" s="1"/>
  <c r="E9" i="2"/>
  <c r="E10" i="2" s="1"/>
  <c r="F26" i="2"/>
  <c r="G26" i="2"/>
  <c r="J29" i="2" s="1"/>
  <c r="D26" i="2"/>
  <c r="F18" i="2"/>
  <c r="G18" i="2"/>
  <c r="J21" i="2" s="1"/>
  <c r="D18" i="2"/>
  <c r="D10" i="2"/>
  <c r="F10" i="2"/>
  <c r="G10" i="2"/>
  <c r="J13" i="2" s="1"/>
  <c r="H10" i="2"/>
  <c r="C10" i="2"/>
  <c r="T18" i="2" l="1"/>
  <c r="V21" i="2"/>
  <c r="U21" i="2"/>
  <c r="I21" i="2"/>
  <c r="K21" i="2" s="1"/>
  <c r="I13" i="2"/>
  <c r="I29" i="2"/>
  <c r="K29" i="2" s="1"/>
  <c r="W21" i="2" l="1"/>
  <c r="H25" i="2"/>
  <c r="H26" i="2" s="1"/>
  <c r="C26" i="2"/>
  <c r="H17" i="2"/>
  <c r="H18" i="2" s="1"/>
  <c r="C18" i="2"/>
  <c r="K13" i="2"/>
</calcChain>
</file>

<file path=xl/sharedStrings.xml><?xml version="1.0" encoding="utf-8"?>
<sst xmlns="http://schemas.openxmlformats.org/spreadsheetml/2006/main" count="106" uniqueCount="23">
  <si>
    <t>Dedicación requerida</t>
  </si>
  <si>
    <t>Dedicación</t>
  </si>
  <si>
    <t>TOTAL CONTRATO</t>
  </si>
  <si>
    <t>Trienios</t>
  </si>
  <si>
    <t>Tiempo Completo</t>
  </si>
  <si>
    <t>Grupo I</t>
  </si>
  <si>
    <t>Grupo II</t>
  </si>
  <si>
    <t>Grupo III</t>
  </si>
  <si>
    <t>NOTA IMPORTANTE: EL COSTE DEL CONTRATO LABORAL PUEDE VERSE MODIFICADO POR LAS CIRCUNSTANCIAS PERSONALES (ANTIGÜEDAD, MINUSVALÍA, ETC.) DE LA PERSONA CONTRATADA Y POR LAS SUBIDAS SALARIALES QUE AFECTEN A LOS EMPLEADOS PÚBLICOS</t>
  </si>
  <si>
    <t>CONTRATO DURACIÓN INDEFINIDA</t>
  </si>
  <si>
    <t>SS mensual</t>
  </si>
  <si>
    <t>Retribuciones</t>
  </si>
  <si>
    <t>SS</t>
  </si>
  <si>
    <t>TOTAL</t>
  </si>
  <si>
    <t>Indemninación mensual</t>
  </si>
  <si>
    <t>Retribución mensual</t>
  </si>
  <si>
    <t>CONTRATO DURACIÓN DETERMINADA (exclusivamente fondos PRTR)</t>
  </si>
  <si>
    <t>Meses 2024</t>
  </si>
  <si>
    <t>CÁLCULO DE COSTE SALARIAL PERSONAL TÉCNICO DE APOYO ASOCIADO A ACTIVIDADES DE I+D+I
AÑO 2024</t>
  </si>
  <si>
    <t>Mensual por cada trienio 2024</t>
  </si>
  <si>
    <t>Retribución mensual 2024</t>
  </si>
  <si>
    <t>Coste anual 2024</t>
  </si>
  <si>
    <t>Retribución bruta anual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</si>
</sst>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4" xfId="0" applyFont="1" applyFill="1" applyBorder="1" applyAlignment="1" applyProtection="1">
      <alignment horizontal="center" vertical="center" wrapText="1" shrinkToFit="1"/>
      <protection hidden="1"/>
    </xf>
    <xf numFmtId="0" fontId="1" fillId="2" borderId="2" xfId="0" applyFont="1" applyFill="1" applyBorder="1" applyAlignment="1" applyProtection="1">
      <alignment horizontal="center" vertical="center" wrapText="1" shrinkToFit="1"/>
      <protection hidden="1"/>
    </xf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0" xfId="0" applyAlignment="1">
      <alignment horizontal="center"/>
    </xf>
    <xf numFmtId="4" fontId="0" fillId="0" borderId="5" xfId="0" applyNumberFormat="1" applyBorder="1"/>
    <xf numFmtId="4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4" fontId="0" fillId="0" borderId="6" xfId="0" applyNumberFormat="1" applyBorder="1"/>
    <xf numFmtId="0" fontId="0" fillId="0" borderId="0" xfId="0" applyAlignment="1">
      <alignment horizontal="center" vertical="center"/>
    </xf>
    <xf numFmtId="4" fontId="2" fillId="3" borderId="2" xfId="0" applyNumberFormat="1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3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4" fontId="2" fillId="4" borderId="2" xfId="0" applyNumberFormat="1" applyFont="1" applyFill="1" applyBorder="1" applyAlignment="1">
      <alignment horizontal="center" vertical="center"/>
    </xf>
    <xf numFmtId="0" fontId="0" fillId="4" borderId="2" xfId="0" applyFill="1" applyBorder="1"/>
    <xf numFmtId="0" fontId="0" fillId="4" borderId="3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" fontId="2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/>
    <xf numFmtId="0" fontId="0" fillId="5" borderId="3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 wrapText="1" shrinkToFit="1"/>
      <protection hidden="1"/>
    </xf>
    <xf numFmtId="0" fontId="1" fillId="2" borderId="11" xfId="0" applyFont="1" applyFill="1" applyBorder="1" applyAlignment="1" applyProtection="1">
      <alignment horizontal="center" vertical="center" wrapText="1" shrinkToFit="1"/>
      <protection hidden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 shrinkToFit="1"/>
      <protection hidden="1"/>
    </xf>
    <xf numFmtId="0" fontId="2" fillId="7" borderId="2" xfId="0" applyFont="1" applyFill="1" applyBorder="1" applyAlignment="1">
      <alignment horizontal="center" vertical="center"/>
    </xf>
    <xf numFmtId="4" fontId="0" fillId="0" borderId="2" xfId="0" applyNumberFormat="1" applyBorder="1" applyAlignment="1">
      <alignment horizontal="right"/>
    </xf>
    <xf numFmtId="0" fontId="1" fillId="2" borderId="15" xfId="0" applyFont="1" applyFill="1" applyBorder="1" applyAlignment="1" applyProtection="1">
      <alignment horizontal="center" vertical="center" wrapText="1" shrinkToFit="1"/>
      <protection hidden="1"/>
    </xf>
    <xf numFmtId="0" fontId="2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4" fontId="0" fillId="6" borderId="3" xfId="0" applyNumberFormat="1" applyFill="1" applyBorder="1"/>
    <xf numFmtId="4" fontId="0" fillId="0" borderId="13" xfId="0" applyNumberFormat="1" applyBorder="1"/>
    <xf numFmtId="4" fontId="0" fillId="6" borderId="13" xfId="0" applyNumberFormat="1" applyFill="1" applyBorder="1"/>
    <xf numFmtId="0" fontId="3" fillId="0" borderId="0" xfId="0" applyFont="1" applyAlignment="1">
      <alignment horizontal="left" vertical="center"/>
    </xf>
    <xf numFmtId="10" fontId="0" fillId="0" borderId="0" xfId="0" applyNumberFormat="1"/>
    <xf numFmtId="2" fontId="4" fillId="6" borderId="0" xfId="0" applyNumberFormat="1" applyFont="1" applyFill="1" applyAlignme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0"/>
  <sheetViews>
    <sheetView tabSelected="1" zoomScale="90" zoomScaleNormal="90" workbookViewId="0">
      <selection activeCell="B29" sqref="B29"/>
    </sheetView>
  </sheetViews>
  <sheetFormatPr baseColWidth="10" defaultRowHeight="15" x14ac:dyDescent="0.25"/>
  <cols>
    <col min="1" max="1" width="20" bestFit="1" customWidth="1"/>
    <col min="3" max="3" width="13.7109375" customWidth="1"/>
    <col min="4" max="4" width="12.7109375" customWidth="1"/>
    <col min="5" max="5" width="13.5703125" customWidth="1"/>
    <col min="6" max="6" width="15.7109375" customWidth="1"/>
    <col min="7" max="7" width="11.85546875" bestFit="1" customWidth="1"/>
    <col min="8" max="8" width="13.5703125" customWidth="1"/>
    <col min="9" max="9" width="13.28515625" bestFit="1" customWidth="1"/>
    <col min="13" max="13" width="25.28515625" customWidth="1"/>
    <col min="17" max="17" width="13" customWidth="1"/>
    <col min="18" max="18" width="15.7109375" customWidth="1"/>
    <col min="20" max="20" width="16.7109375" customWidth="1"/>
    <col min="21" max="21" width="13.42578125" customWidth="1"/>
  </cols>
  <sheetData>
    <row r="1" spans="1:23" ht="30" customHeight="1" x14ac:dyDescent="0.25">
      <c r="A1" s="42" t="s">
        <v>18</v>
      </c>
      <c r="B1" s="43"/>
      <c r="C1" s="43"/>
      <c r="D1" s="43"/>
      <c r="E1" s="43"/>
      <c r="F1" s="43"/>
      <c r="G1" s="43"/>
      <c r="H1" s="43"/>
      <c r="I1" s="44"/>
      <c r="J1" s="29"/>
      <c r="K1" s="29"/>
    </row>
    <row r="2" spans="1:23" ht="7.5" customHeight="1" x14ac:dyDescent="0.25">
      <c r="I2" s="12"/>
      <c r="J2" s="12"/>
      <c r="K2" s="12"/>
    </row>
    <row r="3" spans="1:23" ht="15" customHeight="1" x14ac:dyDescent="0.25">
      <c r="A3" s="45" t="s">
        <v>8</v>
      </c>
      <c r="B3" s="46"/>
      <c r="C3" s="46"/>
      <c r="D3" s="46"/>
      <c r="E3" s="46"/>
      <c r="F3" s="46"/>
      <c r="G3" s="46"/>
      <c r="H3" s="46"/>
      <c r="I3" s="47"/>
      <c r="J3" s="28"/>
      <c r="K3" s="28"/>
    </row>
    <row r="4" spans="1:23" x14ac:dyDescent="0.25">
      <c r="A4" s="48"/>
      <c r="B4" s="49"/>
      <c r="C4" s="49"/>
      <c r="D4" s="49"/>
      <c r="E4" s="49"/>
      <c r="F4" s="49"/>
      <c r="G4" s="49"/>
      <c r="H4" s="49"/>
      <c r="I4" s="50"/>
      <c r="J4" s="39"/>
      <c r="K4" s="28"/>
    </row>
    <row r="5" spans="1:23" x14ac:dyDescent="0.25">
      <c r="A5" s="51"/>
      <c r="B5" s="52"/>
      <c r="C5" s="52"/>
      <c r="D5" s="52"/>
      <c r="E5" s="52"/>
      <c r="F5" s="52"/>
      <c r="G5" s="52"/>
      <c r="H5" s="52"/>
      <c r="I5" s="53"/>
      <c r="J5" s="40"/>
      <c r="K5" s="28"/>
    </row>
    <row r="6" spans="1:23" ht="12.6" customHeight="1" x14ac:dyDescent="0.25"/>
    <row r="7" spans="1:23" ht="24" customHeight="1" x14ac:dyDescent="0.25">
      <c r="A7" s="34" t="s">
        <v>9</v>
      </c>
      <c r="B7" s="34"/>
      <c r="C7" s="34"/>
      <c r="D7" s="35" t="s">
        <v>15</v>
      </c>
      <c r="E7" s="35"/>
      <c r="F7" s="41">
        <v>2115.13</v>
      </c>
      <c r="G7" s="35"/>
      <c r="H7" s="35"/>
      <c r="M7" s="34" t="s">
        <v>16</v>
      </c>
      <c r="N7" s="34"/>
      <c r="O7" s="34"/>
      <c r="Q7" s="35" t="s">
        <v>15</v>
      </c>
      <c r="R7" s="35"/>
      <c r="S7" s="41">
        <f>F7</f>
        <v>2115.13</v>
      </c>
      <c r="T7" s="35"/>
    </row>
    <row r="8" spans="1:23" ht="39" thickBot="1" x14ac:dyDescent="0.3">
      <c r="A8" s="25" t="s">
        <v>5</v>
      </c>
      <c r="B8" s="26" t="s">
        <v>1</v>
      </c>
      <c r="C8" s="27" t="s">
        <v>22</v>
      </c>
      <c r="D8" s="26" t="s">
        <v>21</v>
      </c>
      <c r="E8" s="26" t="s">
        <v>20</v>
      </c>
      <c r="F8" s="26" t="s">
        <v>14</v>
      </c>
      <c r="G8" s="26" t="s">
        <v>10</v>
      </c>
      <c r="H8" s="33" t="s">
        <v>19</v>
      </c>
      <c r="I8" s="12"/>
      <c r="J8" s="12"/>
      <c r="K8" s="12"/>
      <c r="M8" s="25" t="s">
        <v>5</v>
      </c>
      <c r="N8" s="26" t="s">
        <v>1</v>
      </c>
      <c r="O8" s="27" t="s">
        <v>22</v>
      </c>
      <c r="P8" s="26" t="s">
        <v>21</v>
      </c>
      <c r="Q8" s="26" t="s">
        <v>20</v>
      </c>
      <c r="R8" s="26" t="s">
        <v>14</v>
      </c>
      <c r="S8" s="26" t="s">
        <v>10</v>
      </c>
      <c r="T8" s="33" t="s">
        <v>19</v>
      </c>
      <c r="U8" s="12"/>
      <c r="V8" s="12"/>
      <c r="W8" s="12"/>
    </row>
    <row r="9" spans="1:23" x14ac:dyDescent="0.25">
      <c r="A9" s="4" t="s">
        <v>4</v>
      </c>
      <c r="B9" s="10">
        <v>35</v>
      </c>
      <c r="C9" s="32">
        <f>$F$7*14</f>
        <v>29611.82</v>
      </c>
      <c r="D9" s="11">
        <v>38169.37999999999</v>
      </c>
      <c r="E9" s="6">
        <f>C9/12</f>
        <v>2467.6516666666666</v>
      </c>
      <c r="F9" s="36">
        <f>4.3161*30.4167</f>
        <v>131.28151886999999</v>
      </c>
      <c r="G9" s="36">
        <v>764.29</v>
      </c>
      <c r="H9" s="5">
        <v>69.63</v>
      </c>
      <c r="I9" s="12"/>
      <c r="J9" s="12"/>
      <c r="K9" s="12"/>
      <c r="M9" s="4" t="s">
        <v>4</v>
      </c>
      <c r="N9" s="10">
        <v>35</v>
      </c>
      <c r="O9" s="32">
        <f>$F$7*14</f>
        <v>29611.82</v>
      </c>
      <c r="P9" s="11">
        <v>38169.37999999999</v>
      </c>
      <c r="Q9" s="6">
        <f>O9/12</f>
        <v>2467.6516666666666</v>
      </c>
      <c r="R9" s="36">
        <f>2.5897*30.4167</f>
        <v>78.770127990000006</v>
      </c>
      <c r="S9" s="36">
        <v>793.04</v>
      </c>
      <c r="T9" s="5">
        <v>69.63</v>
      </c>
      <c r="U9" s="12"/>
      <c r="V9" s="12"/>
      <c r="W9" s="12"/>
    </row>
    <row r="10" spans="1:23" x14ac:dyDescent="0.25">
      <c r="A10" s="14" t="s">
        <v>0</v>
      </c>
      <c r="B10" s="15">
        <v>25</v>
      </c>
      <c r="C10" s="32">
        <f>C9*$B$10/$B$9</f>
        <v>21151.3</v>
      </c>
      <c r="D10" s="32">
        <f t="shared" ref="D10:H10" si="0">D9*$B$10/$B$9</f>
        <v>27263.842857142852</v>
      </c>
      <c r="E10" s="32">
        <f t="shared" si="0"/>
        <v>1762.6083333333333</v>
      </c>
      <c r="F10" s="32">
        <f t="shared" si="0"/>
        <v>93.772513478571412</v>
      </c>
      <c r="G10" s="32">
        <f t="shared" si="0"/>
        <v>545.92142857142858</v>
      </c>
      <c r="H10" s="32">
        <f t="shared" si="0"/>
        <v>49.735714285714288</v>
      </c>
      <c r="I10" s="12"/>
      <c r="J10" s="12"/>
      <c r="K10" s="12"/>
      <c r="M10" s="14" t="s">
        <v>0</v>
      </c>
      <c r="N10" s="15">
        <v>35</v>
      </c>
      <c r="O10" s="32">
        <f>O9*$N$10/$N$9</f>
        <v>29611.82</v>
      </c>
      <c r="P10" s="32">
        <f t="shared" ref="P10:T10" si="1">P9*$N$10/$N$9</f>
        <v>38169.37999999999</v>
      </c>
      <c r="Q10" s="32">
        <f t="shared" si="1"/>
        <v>2467.6516666666666</v>
      </c>
      <c r="R10" s="32">
        <f t="shared" si="1"/>
        <v>78.770127990000006</v>
      </c>
      <c r="S10" s="32">
        <f t="shared" si="1"/>
        <v>793.04</v>
      </c>
      <c r="T10" s="32">
        <f t="shared" si="1"/>
        <v>69.63</v>
      </c>
      <c r="U10" s="12"/>
      <c r="V10" s="12"/>
      <c r="W10" s="12"/>
    </row>
    <row r="11" spans="1:23" x14ac:dyDescent="0.25">
      <c r="A11" s="14" t="s">
        <v>17</v>
      </c>
      <c r="B11" s="16">
        <v>3</v>
      </c>
      <c r="C11" s="7"/>
      <c r="I11" s="12"/>
      <c r="J11" s="12"/>
      <c r="K11" s="12"/>
      <c r="M11" s="14" t="s">
        <v>17</v>
      </c>
      <c r="N11" s="16">
        <v>3.8</v>
      </c>
      <c r="O11" s="7"/>
      <c r="U11" s="12"/>
      <c r="V11" s="12"/>
      <c r="W11" s="12"/>
    </row>
    <row r="12" spans="1:23" x14ac:dyDescent="0.25">
      <c r="A12" s="14" t="s">
        <v>3</v>
      </c>
      <c r="B12" s="16"/>
      <c r="C12" s="7"/>
      <c r="I12" s="31" t="s">
        <v>11</v>
      </c>
      <c r="J12" s="31" t="s">
        <v>12</v>
      </c>
      <c r="K12" s="31" t="s">
        <v>13</v>
      </c>
      <c r="M12" s="14" t="s">
        <v>3</v>
      </c>
      <c r="N12" s="16"/>
      <c r="O12" s="7"/>
      <c r="U12" s="31" t="s">
        <v>11</v>
      </c>
      <c r="V12" s="31" t="s">
        <v>12</v>
      </c>
      <c r="W12" s="31" t="s">
        <v>13</v>
      </c>
    </row>
    <row r="13" spans="1:23" ht="25.5" x14ac:dyDescent="0.25">
      <c r="H13" s="30" t="s">
        <v>2</v>
      </c>
      <c r="I13" s="13">
        <f>IF(B12=0,(E10+F10)*B11,(E10+F10)*B11+H10*B11*B12)</f>
        <v>5569.1425404357142</v>
      </c>
      <c r="J13" s="13">
        <f>IF(C12=0,G10*B11,G10*B11+I10*B11*B12)</f>
        <v>1637.7642857142857</v>
      </c>
      <c r="K13" s="13">
        <f>I13+J13</f>
        <v>7206.9068261499997</v>
      </c>
      <c r="T13" s="30" t="s">
        <v>2</v>
      </c>
      <c r="U13" s="13">
        <f>IF(N12=0,(Q10+R10)*N11,(Q10+R10)*N11+T10*N11*N12)</f>
        <v>9676.4028196953332</v>
      </c>
      <c r="V13" s="13">
        <f>IF(O12=0,S10*N11,S10*N11+U10*N11*N12)</f>
        <v>3013.5519999999997</v>
      </c>
      <c r="W13" s="13">
        <f>U13+V13</f>
        <v>12689.954819695333</v>
      </c>
    </row>
    <row r="14" spans="1:23" x14ac:dyDescent="0.25">
      <c r="I14" s="12"/>
      <c r="J14" s="12"/>
      <c r="K14" s="12"/>
      <c r="U14" s="12"/>
      <c r="V14" s="12"/>
      <c r="W14" s="12"/>
    </row>
    <row r="15" spans="1:23" ht="15.75" customHeight="1" thickBot="1" x14ac:dyDescent="0.3">
      <c r="D15" s="35" t="s">
        <v>15</v>
      </c>
      <c r="E15" s="35"/>
      <c r="F15" s="41">
        <v>1781.24</v>
      </c>
      <c r="I15" s="12"/>
      <c r="J15" s="12"/>
      <c r="K15" s="12"/>
      <c r="P15" s="35" t="s">
        <v>15</v>
      </c>
      <c r="Q15" s="35"/>
      <c r="R15" s="41">
        <f>F15</f>
        <v>1781.24</v>
      </c>
      <c r="U15" s="12"/>
      <c r="V15" s="12"/>
      <c r="W15" s="12"/>
    </row>
    <row r="16" spans="1:23" ht="39" thickBot="1" x14ac:dyDescent="0.3">
      <c r="A16" s="1" t="s">
        <v>6</v>
      </c>
      <c r="B16" s="2" t="s">
        <v>1</v>
      </c>
      <c r="C16" s="27" t="s">
        <v>22</v>
      </c>
      <c r="D16" s="26" t="s">
        <v>21</v>
      </c>
      <c r="E16" s="26" t="s">
        <v>20</v>
      </c>
      <c r="F16" s="26" t="s">
        <v>14</v>
      </c>
      <c r="G16" s="26" t="s">
        <v>10</v>
      </c>
      <c r="H16" s="33" t="s">
        <v>19</v>
      </c>
      <c r="I16" s="12"/>
      <c r="J16" s="12"/>
      <c r="K16" s="12"/>
      <c r="M16" s="1" t="s">
        <v>6</v>
      </c>
      <c r="N16" s="2" t="s">
        <v>1</v>
      </c>
      <c r="O16" s="27" t="s">
        <v>22</v>
      </c>
      <c r="P16" s="26" t="s">
        <v>21</v>
      </c>
      <c r="Q16" s="26" t="s">
        <v>20</v>
      </c>
      <c r="R16" s="26" t="s">
        <v>14</v>
      </c>
      <c r="S16" s="26" t="s">
        <v>10</v>
      </c>
      <c r="T16" s="33" t="s">
        <v>19</v>
      </c>
      <c r="U16" s="12"/>
      <c r="V16" s="12"/>
      <c r="W16" s="12"/>
    </row>
    <row r="17" spans="1:23" x14ac:dyDescent="0.25">
      <c r="A17" s="4" t="s">
        <v>4</v>
      </c>
      <c r="B17" s="10">
        <v>35</v>
      </c>
      <c r="C17" s="9">
        <f>$F$15*14</f>
        <v>24937.360000000001</v>
      </c>
      <c r="D17" s="11">
        <v>32143.839999999997</v>
      </c>
      <c r="E17" s="6">
        <f>C17/12</f>
        <v>2078.1133333333332</v>
      </c>
      <c r="F17" s="36">
        <f>3.6348*30.4167</f>
        <v>110.55862115999999</v>
      </c>
      <c r="G17" s="36">
        <v>643.66</v>
      </c>
      <c r="H17" s="5">
        <f>H9</f>
        <v>69.63</v>
      </c>
      <c r="I17" s="12"/>
      <c r="J17" s="12"/>
      <c r="K17" s="12"/>
      <c r="M17" s="4" t="s">
        <v>4</v>
      </c>
      <c r="N17" s="10">
        <v>35</v>
      </c>
      <c r="O17" s="9">
        <f>$F$15*14</f>
        <v>24937.360000000001</v>
      </c>
      <c r="P17" s="11">
        <v>32143.839999999997</v>
      </c>
      <c r="Q17" s="37">
        <f>O17/12</f>
        <v>2078.1133333333332</v>
      </c>
      <c r="R17" s="38">
        <f>2.1809*30.4167</f>
        <v>66.335781029999993</v>
      </c>
      <c r="S17" s="38">
        <v>667.86</v>
      </c>
      <c r="T17" s="5">
        <f>T9</f>
        <v>69.63</v>
      </c>
      <c r="U17" s="12"/>
      <c r="V17" s="12"/>
      <c r="W17" s="12"/>
    </row>
    <row r="18" spans="1:23" x14ac:dyDescent="0.25">
      <c r="A18" s="18" t="s">
        <v>0</v>
      </c>
      <c r="B18" s="19">
        <v>35</v>
      </c>
      <c r="C18" s="9">
        <f>C17*B18/B17</f>
        <v>24937.360000000001</v>
      </c>
      <c r="D18" s="8">
        <f>D17*$B$18/$B$17</f>
        <v>32143.839999999997</v>
      </c>
      <c r="E18" s="8">
        <f t="shared" ref="E18:H18" si="2">E17*$B$18/$B$17</f>
        <v>2078.1133333333332</v>
      </c>
      <c r="F18" s="8">
        <f t="shared" si="2"/>
        <v>110.55862115999999</v>
      </c>
      <c r="G18" s="8">
        <f t="shared" si="2"/>
        <v>643.66</v>
      </c>
      <c r="H18" s="8">
        <f t="shared" si="2"/>
        <v>69.63</v>
      </c>
      <c r="I18" s="12"/>
      <c r="J18" s="12"/>
      <c r="K18" s="12"/>
      <c r="M18" s="18" t="s">
        <v>0</v>
      </c>
      <c r="N18" s="19">
        <v>20</v>
      </c>
      <c r="O18" s="9">
        <f>O17*N18/N17</f>
        <v>14249.92</v>
      </c>
      <c r="P18" s="9">
        <f t="shared" ref="P18:S18" si="3">P17*O18/O17</f>
        <v>18367.908571428568</v>
      </c>
      <c r="Q18" s="9">
        <f t="shared" si="3"/>
        <v>1187.4933333333331</v>
      </c>
      <c r="R18" s="9">
        <f t="shared" si="3"/>
        <v>37.906160588571417</v>
      </c>
      <c r="S18" s="9">
        <f t="shared" si="3"/>
        <v>381.63428571428562</v>
      </c>
      <c r="T18" s="9">
        <f>T17*S18/S17</f>
        <v>39.788571428571416</v>
      </c>
      <c r="U18" s="12"/>
      <c r="V18" s="12"/>
      <c r="W18" s="12"/>
    </row>
    <row r="19" spans="1:23" x14ac:dyDescent="0.25">
      <c r="A19" s="18" t="s">
        <v>17</v>
      </c>
      <c r="B19" s="20">
        <v>6</v>
      </c>
      <c r="C19" s="7"/>
      <c r="I19" s="12"/>
      <c r="J19" s="12"/>
      <c r="K19" s="12"/>
      <c r="M19" s="18" t="s">
        <v>17</v>
      </c>
      <c r="N19" s="20">
        <v>6</v>
      </c>
      <c r="O19" s="7"/>
      <c r="U19" s="12"/>
      <c r="V19" s="12"/>
      <c r="W19" s="12"/>
    </row>
    <row r="20" spans="1:23" x14ac:dyDescent="0.25">
      <c r="A20" s="18" t="s">
        <v>3</v>
      </c>
      <c r="B20" s="20"/>
      <c r="C20" s="7"/>
      <c r="I20" s="31" t="s">
        <v>11</v>
      </c>
      <c r="J20" s="31" t="s">
        <v>12</v>
      </c>
      <c r="K20" s="31" t="s">
        <v>13</v>
      </c>
      <c r="M20" s="18" t="s">
        <v>3</v>
      </c>
      <c r="N20" s="20"/>
      <c r="O20" s="7"/>
      <c r="U20" s="31" t="s">
        <v>11</v>
      </c>
      <c r="V20" s="31" t="s">
        <v>12</v>
      </c>
      <c r="W20" s="31" t="s">
        <v>13</v>
      </c>
    </row>
    <row r="21" spans="1:23" ht="25.5" x14ac:dyDescent="0.25">
      <c r="H21" s="3" t="s">
        <v>2</v>
      </c>
      <c r="I21" s="17">
        <f>IF(B20=0,(E18+F18)*B19,(E18+F18)*B19+H18*B19*B20)</f>
        <v>13132.031726959998</v>
      </c>
      <c r="J21" s="17">
        <f>IF(C20=0,G18*B19,G18*B19+I18*B19*B20)</f>
        <v>3861.96</v>
      </c>
      <c r="K21" s="17">
        <f>I21+J21</f>
        <v>16993.991726959997</v>
      </c>
      <c r="T21" s="3" t="s">
        <v>2</v>
      </c>
      <c r="U21" s="17">
        <f>IF(N20=0,(Q18+R18)*N19,(Q18+R18)*N19+T18*N19*N20)</f>
        <v>7352.3969635314261</v>
      </c>
      <c r="V21" s="17">
        <f>IF(O20=0,S18*N19,S18*N19+U18*N19*N20)</f>
        <v>2289.8057142857137</v>
      </c>
      <c r="W21" s="17">
        <f>U21+V21</f>
        <v>9642.2026778171403</v>
      </c>
    </row>
    <row r="22" spans="1:23" x14ac:dyDescent="0.25">
      <c r="I22" s="12"/>
      <c r="J22" s="12"/>
      <c r="K22" s="12"/>
      <c r="U22" s="12"/>
      <c r="V22" s="12"/>
      <c r="W22" s="12"/>
    </row>
    <row r="23" spans="1:23" ht="21" customHeight="1" thickBot="1" x14ac:dyDescent="0.3">
      <c r="D23" s="35" t="s">
        <v>15</v>
      </c>
      <c r="E23" s="35"/>
      <c r="F23" s="41">
        <v>1574.61</v>
      </c>
      <c r="I23" s="12"/>
      <c r="J23" s="12"/>
      <c r="K23" s="12"/>
      <c r="P23" s="35" t="s">
        <v>15</v>
      </c>
      <c r="Q23" s="35"/>
      <c r="R23" s="41">
        <f>F23</f>
        <v>1574.61</v>
      </c>
      <c r="U23" s="12"/>
      <c r="V23" s="12"/>
      <c r="W23" s="12"/>
    </row>
    <row r="24" spans="1:23" ht="39" thickBot="1" x14ac:dyDescent="0.3">
      <c r="A24" s="1" t="s">
        <v>7</v>
      </c>
      <c r="B24" s="2" t="s">
        <v>1</v>
      </c>
      <c r="C24" s="27" t="s">
        <v>22</v>
      </c>
      <c r="D24" s="26" t="s">
        <v>21</v>
      </c>
      <c r="E24" s="26" t="s">
        <v>20</v>
      </c>
      <c r="F24" s="26" t="s">
        <v>14</v>
      </c>
      <c r="G24" s="26" t="s">
        <v>10</v>
      </c>
      <c r="H24" s="33" t="s">
        <v>19</v>
      </c>
      <c r="I24" s="12"/>
      <c r="J24" s="12"/>
      <c r="K24" s="12"/>
      <c r="M24" s="1" t="s">
        <v>7</v>
      </c>
      <c r="N24" s="2" t="s">
        <v>1</v>
      </c>
      <c r="O24" s="27" t="s">
        <v>22</v>
      </c>
      <c r="P24" s="26" t="s">
        <v>21</v>
      </c>
      <c r="Q24" s="26" t="s">
        <v>20</v>
      </c>
      <c r="R24" s="26" t="s">
        <v>14</v>
      </c>
      <c r="S24" s="26" t="s">
        <v>10</v>
      </c>
      <c r="T24" s="33" t="s">
        <v>19</v>
      </c>
      <c r="U24" s="12"/>
      <c r="V24" s="12"/>
      <c r="W24" s="12"/>
    </row>
    <row r="25" spans="1:23" x14ac:dyDescent="0.25">
      <c r="A25" s="4" t="s">
        <v>4</v>
      </c>
      <c r="B25" s="10">
        <v>35</v>
      </c>
      <c r="C25" s="9">
        <f>$F$23*14</f>
        <v>22044.539999999997</v>
      </c>
      <c r="D25" s="11">
        <v>28415.200000000001</v>
      </c>
      <c r="E25" s="6">
        <f>C25/12</f>
        <v>1837.0449999999998</v>
      </c>
      <c r="F25" s="36">
        <f>3.2132*30.4167</f>
        <v>97.734940440000003</v>
      </c>
      <c r="G25" s="36">
        <v>568.98</v>
      </c>
      <c r="H25" s="5">
        <f>H9</f>
        <v>69.63</v>
      </c>
      <c r="I25" s="12"/>
      <c r="J25" s="12"/>
      <c r="K25" s="12"/>
      <c r="M25" s="4" t="s">
        <v>4</v>
      </c>
      <c r="N25" s="10">
        <v>35</v>
      </c>
      <c r="O25" s="9">
        <f>$F$23*14</f>
        <v>22044.539999999997</v>
      </c>
      <c r="P25" s="11">
        <v>28415.200000000001</v>
      </c>
      <c r="Q25" s="6">
        <f>O25/12</f>
        <v>1837.0449999999998</v>
      </c>
      <c r="R25" s="36">
        <f>1.9279*30.4167</f>
        <v>58.640355929999998</v>
      </c>
      <c r="S25" s="36">
        <v>590.38</v>
      </c>
      <c r="T25" s="5">
        <f>T9</f>
        <v>69.63</v>
      </c>
      <c r="U25" s="12"/>
      <c r="V25" s="12"/>
      <c r="W25" s="12"/>
    </row>
    <row r="26" spans="1:23" x14ac:dyDescent="0.25">
      <c r="A26" s="22" t="s">
        <v>0</v>
      </c>
      <c r="B26" s="23">
        <v>35</v>
      </c>
      <c r="C26" s="9">
        <f>C25*B26/B25</f>
        <v>22044.539999999997</v>
      </c>
      <c r="D26" s="8">
        <f>D25*$B$26/$B$25</f>
        <v>28415.200000000001</v>
      </c>
      <c r="E26" s="8">
        <f t="shared" ref="E26:G26" si="4">E25*$B$26/$B$25</f>
        <v>1837.0449999999998</v>
      </c>
      <c r="F26" s="8">
        <f t="shared" si="4"/>
        <v>97.734940440000003</v>
      </c>
      <c r="G26" s="8">
        <f t="shared" si="4"/>
        <v>568.98</v>
      </c>
      <c r="H26" s="5">
        <f>H25*B26/B25</f>
        <v>69.63</v>
      </c>
      <c r="I26" s="12"/>
      <c r="J26" s="12"/>
      <c r="K26" s="12"/>
      <c r="M26" s="22" t="s">
        <v>0</v>
      </c>
      <c r="N26" s="23">
        <v>27.5</v>
      </c>
      <c r="O26" s="9">
        <f>O25*$N$26/$N$25</f>
        <v>17320.71</v>
      </c>
      <c r="P26" s="9">
        <f t="shared" ref="P26:T26" si="5">P25*$N$26/$N$25</f>
        <v>22326.228571428572</v>
      </c>
      <c r="Q26" s="9">
        <f t="shared" si="5"/>
        <v>1443.3924999999999</v>
      </c>
      <c r="R26" s="9">
        <f t="shared" si="5"/>
        <v>46.074565373571424</v>
      </c>
      <c r="S26" s="9">
        <f t="shared" si="5"/>
        <v>463.87</v>
      </c>
      <c r="T26" s="9">
        <f t="shared" si="5"/>
        <v>54.709285714285706</v>
      </c>
      <c r="U26" s="12"/>
      <c r="V26" s="12"/>
      <c r="W26" s="12"/>
    </row>
    <row r="27" spans="1:23" x14ac:dyDescent="0.25">
      <c r="A27" s="22" t="s">
        <v>17</v>
      </c>
      <c r="B27" s="24">
        <v>12</v>
      </c>
      <c r="C27" s="7"/>
      <c r="I27" s="12"/>
      <c r="J27" s="12"/>
      <c r="K27" s="12"/>
      <c r="M27" s="22" t="s">
        <v>17</v>
      </c>
      <c r="N27" s="24">
        <v>15</v>
      </c>
      <c r="O27" s="7"/>
      <c r="U27" s="12"/>
      <c r="V27" s="12"/>
      <c r="W27" s="12"/>
    </row>
    <row r="28" spans="1:23" x14ac:dyDescent="0.25">
      <c r="A28" s="22" t="s">
        <v>3</v>
      </c>
      <c r="B28" s="24">
        <v>2</v>
      </c>
      <c r="C28" s="7"/>
      <c r="I28" s="31" t="s">
        <v>11</v>
      </c>
      <c r="J28" s="31" t="s">
        <v>12</v>
      </c>
      <c r="K28" s="31" t="s">
        <v>13</v>
      </c>
      <c r="M28" s="22" t="s">
        <v>3</v>
      </c>
      <c r="N28" s="24"/>
      <c r="O28" s="7"/>
      <c r="U28" s="31" t="s">
        <v>11</v>
      </c>
      <c r="V28" s="31" t="s">
        <v>12</v>
      </c>
      <c r="W28" s="31" t="s">
        <v>13</v>
      </c>
    </row>
    <row r="29" spans="1:23" ht="25.5" x14ac:dyDescent="0.25">
      <c r="H29" s="3" t="s">
        <v>2</v>
      </c>
      <c r="I29" s="21">
        <f>IF(B28=0,(E26+F26)*B27,(E26+F26)*B27+H26*B27*B28)</f>
        <v>24888.479285279998</v>
      </c>
      <c r="J29" s="21">
        <f>IF(C28=0,G26*B27,G26*B27+I26*B27*B28)</f>
        <v>6827.76</v>
      </c>
      <c r="K29" s="21">
        <f>I29+J29</f>
        <v>31716.239285279997</v>
      </c>
      <c r="T29" s="3" t="s">
        <v>2</v>
      </c>
      <c r="U29" s="21">
        <f>IF(N28=0,(Q26+R26)*N27,(Q26+R26)*N27+T26*N27*N28)</f>
        <v>22342.005980603572</v>
      </c>
      <c r="V29" s="21">
        <f>IF(O28=0,S26*N27,S26*N27+U26*N27*N28)</f>
        <v>6958.05</v>
      </c>
      <c r="W29" s="21">
        <f>U29+V29</f>
        <v>29300.055980603571</v>
      </c>
    </row>
    <row r="30" spans="1:23" x14ac:dyDescent="0.25">
      <c r="I30" s="12"/>
      <c r="J30" s="12"/>
      <c r="K30" s="12"/>
      <c r="U30" s="12"/>
      <c r="V30" s="12"/>
      <c r="W30" s="12"/>
    </row>
  </sheetData>
  <mergeCells count="2">
    <mergeCell ref="A1:I1"/>
    <mergeCell ref="A3:I5"/>
  </mergeCells>
  <pageMargins left="0.31496062992125984" right="0.11811023622047245" top="0.55118110236220474" bottom="0.15748031496062992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f9d62f-4be4-47aa-b27c-e05665dd193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11588D5930C54999E610E389F6E682" ma:contentTypeVersion="15" ma:contentTypeDescription="Crear nuevo documento." ma:contentTypeScope="" ma:versionID="a24282b73a12ee40a33bb77bfa6b2cbe">
  <xsd:schema xmlns:xsd="http://www.w3.org/2001/XMLSchema" xmlns:xs="http://www.w3.org/2001/XMLSchema" xmlns:p="http://schemas.microsoft.com/office/2006/metadata/properties" xmlns:ns3="c6f9d62f-4be4-47aa-b27c-e05665dd1930" xmlns:ns4="55cdcd8d-958a-401d-bc5f-6d112a00d225" targetNamespace="http://schemas.microsoft.com/office/2006/metadata/properties" ma:root="true" ma:fieldsID="87478d80e9ff0f33b6066971ab2b568b" ns3:_="" ns4:_="">
    <xsd:import namespace="c6f9d62f-4be4-47aa-b27c-e05665dd1930"/>
    <xsd:import namespace="55cdcd8d-958a-401d-bc5f-6d112a00d22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9d62f-4be4-47aa-b27c-e05665dd19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cdcd8d-958a-401d-bc5f-6d112a00d22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ADA654-7D56-4111-8A3F-F5A8012048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C5A949-3940-45A2-AC45-F2D8251D8689}">
  <ds:schemaRefs>
    <ds:schemaRef ds:uri="http://purl.org/dc/dcmitype/"/>
    <ds:schemaRef ds:uri="http://purl.org/dc/elements/1.1/"/>
    <ds:schemaRef ds:uri="55cdcd8d-958a-401d-bc5f-6d112a00d225"/>
    <ds:schemaRef ds:uri="http://purl.org/dc/terms/"/>
    <ds:schemaRef ds:uri="c6f9d62f-4be4-47aa-b27c-e05665dd19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E7EFF3E-1B0E-4937-8810-7726591725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f9d62f-4be4-47aa-b27c-e05665dd1930"/>
    <ds:schemaRef ds:uri="55cdcd8d-958a-401d-bc5f-6d112a00d2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Técnico Apoyo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</dc:creator>
  <cp:lastModifiedBy>ALCARAZ TOMÁS, CARMEN</cp:lastModifiedBy>
  <cp:lastPrinted>2024-09-13T07:22:31Z</cp:lastPrinted>
  <dcterms:created xsi:type="dcterms:W3CDTF">2018-09-20T10:14:37Z</dcterms:created>
  <dcterms:modified xsi:type="dcterms:W3CDTF">2024-09-16T06:51:54Z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0x0101009E11588D5930C54999E610E389F6E682</vt:lpwstr>
  </property>
</Properties>
</file>