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pct-my.sharepoint.com/personal/carmen_alcaraz_upct_es/Documents/0_UITT_2018/2.-RRHH IDI/0_Tablas salariales/"/>
    </mc:Choice>
  </mc:AlternateContent>
  <xr:revisionPtr revIDLastSave="44" documentId="13_ncr:1_{165342AF-598D-471E-A58A-B165E3A52DAE}" xr6:coauthVersionLast="47" xr6:coauthVersionMax="47" xr10:uidLastSave="{1E66100D-A5E6-43AF-9EED-2D71B28FE6FF}"/>
  <bookViews>
    <workbookView xWindow="19080" yWindow="-120" windowWidth="29040" windowHeight="15840" tabRatio="620" xr2:uid="{00000000-000D-0000-FFFF-FFFF00000000}"/>
  </bookViews>
  <sheets>
    <sheet name="Investigad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U7" i="1"/>
  <c r="E9" i="1"/>
  <c r="C9" i="1" l="1"/>
  <c r="Q9" i="1"/>
  <c r="C16" i="1"/>
  <c r="Q16" i="1"/>
  <c r="Q17" i="1" s="1"/>
  <c r="U16" i="1" l="1"/>
  <c r="R16" i="1" s="1"/>
  <c r="E16" i="1"/>
  <c r="S16" i="1" l="1"/>
  <c r="S9" i="1"/>
  <c r="E17" i="1" l="1"/>
  <c r="R17" i="1"/>
  <c r="S17" i="1"/>
  <c r="V17" i="1"/>
  <c r="S10" i="1"/>
  <c r="V16" i="1"/>
  <c r="U17" i="1"/>
  <c r="W20" i="1" s="1"/>
  <c r="V10" i="1"/>
  <c r="Q10" i="1"/>
  <c r="C17" i="1"/>
  <c r="C10" i="1"/>
  <c r="E10" i="1"/>
  <c r="H10" i="1"/>
  <c r="U9" i="1" l="1"/>
  <c r="H16" i="1"/>
  <c r="H17" i="1" s="1"/>
  <c r="U10" i="1" l="1"/>
  <c r="W13" i="1" s="1"/>
  <c r="R9" i="1"/>
  <c r="T17" i="1"/>
  <c r="X20" i="1" s="1"/>
  <c r="Y20" i="1" s="1"/>
  <c r="G16" i="1"/>
  <c r="G9" i="1"/>
  <c r="D16" i="1" l="1"/>
  <c r="D17" i="1" s="1"/>
  <c r="G17" i="1"/>
  <c r="I20" i="1" s="1"/>
  <c r="T10" i="1"/>
  <c r="X13" i="1" s="1"/>
  <c r="Y13" i="1" s="1"/>
  <c r="R10" i="1"/>
  <c r="F17" i="1"/>
  <c r="J20" i="1" s="1"/>
  <c r="D9" i="1"/>
  <c r="G10" i="1"/>
  <c r="I13" i="1" s="1"/>
  <c r="K20" i="1" l="1"/>
  <c r="D10" i="1"/>
  <c r="F10" i="1"/>
  <c r="J13" i="1" s="1"/>
  <c r="K13" i="1" s="1"/>
</calcChain>
</file>

<file path=xl/sharedStrings.xml><?xml version="1.0" encoding="utf-8"?>
<sst xmlns="http://schemas.openxmlformats.org/spreadsheetml/2006/main" count="73" uniqueCount="23">
  <si>
    <t>Investigador licenciado</t>
  </si>
  <si>
    <t>Investigador doctor</t>
  </si>
  <si>
    <t>Dedicación requerida</t>
  </si>
  <si>
    <t>Dedicación</t>
  </si>
  <si>
    <t>TOTAL CONTRATO</t>
  </si>
  <si>
    <t>Trienios</t>
  </si>
  <si>
    <t>Tiempo Completo</t>
  </si>
  <si>
    <t>NOTA IMPORTANTE: EL COSTE DEL CONTRATO LABORAL PUEDE VERSE MODIFICADO POR LAS CIRCUNSTANCIAS PERSONALES (ANTIGÜEDAD, MINUSVALÍA, ETC.) DE LA PERSONA CONTRATADA Y POR LAS SUBIDAS SALARIALES QUE AFECTEN A LOS EMPLEADOS PÚBLICOS</t>
  </si>
  <si>
    <t>CONTRATO DURACIÓN INDEFINIDA</t>
  </si>
  <si>
    <t>Retribuciones</t>
  </si>
  <si>
    <t>SS</t>
  </si>
  <si>
    <t>SS mensual</t>
  </si>
  <si>
    <t>Indemnización mensual</t>
  </si>
  <si>
    <t>Retribución mensual</t>
  </si>
  <si>
    <t>TOTAL</t>
  </si>
  <si>
    <t>Retribución  mensual</t>
  </si>
  <si>
    <t>CONTRATO DURACIÓN DETERMINADA (solo fondos PRTR)</t>
  </si>
  <si>
    <t>CÁLCULO DE COSTE SALARIAL PERSONAL INVESTIGADOR ASOCIADO A ACTIVIDADES DE I+D+I
 AÑO 2024</t>
  </si>
  <si>
    <t>Retribución bruta anual 2024</t>
  </si>
  <si>
    <t>Coste anual 2024</t>
  </si>
  <si>
    <t>Mensual por cada trienio 2024</t>
  </si>
  <si>
    <t>Previsión subida salarial 2024</t>
  </si>
  <si>
    <t>Meses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</si>
</sst>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 wrapText="1" shrinkToFit="1"/>
      <protection hidden="1"/>
    </xf>
    <xf numFmtId="0" fontId="1" fillId="2" borderId="3" xfId="0" applyFont="1" applyFill="1" applyBorder="1" applyAlignment="1" applyProtection="1">
      <alignment horizontal="center" vertical="center" wrapText="1" shrinkToFit="1"/>
      <protection hidden="1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4" xfId="0" applyNumberFormat="1" applyBorder="1"/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center" wrapText="1" shrinkToFit="1"/>
      <protection hidden="1"/>
    </xf>
    <xf numFmtId="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8" xfId="0" applyNumberFormat="1" applyBorder="1"/>
    <xf numFmtId="0" fontId="0" fillId="0" borderId="0" xfId="0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2" xfId="0" applyNumberFormat="1" applyBorder="1"/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 wrapText="1" shrinkToFit="1"/>
      <protection hidden="1"/>
    </xf>
    <xf numFmtId="0" fontId="1" fillId="2" borderId="13" xfId="0" applyFont="1" applyFill="1" applyBorder="1" applyAlignment="1" applyProtection="1">
      <alignment horizontal="center" vertical="center" wrapText="1" shrinkToFit="1"/>
      <protection hidden="1"/>
    </xf>
    <xf numFmtId="0" fontId="0" fillId="0" borderId="0" xfId="0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0" fillId="5" borderId="15" xfId="0" applyNumberFormat="1" applyFill="1" applyBorder="1"/>
    <xf numFmtId="4" fontId="0" fillId="5" borderId="3" xfId="0" applyNumberFormat="1" applyFill="1" applyBorder="1"/>
    <xf numFmtId="4" fontId="0" fillId="5" borderId="16" xfId="0" applyNumberFormat="1" applyFill="1" applyBorder="1"/>
    <xf numFmtId="10" fontId="0" fillId="0" borderId="0" xfId="0" applyNumberFormat="1" applyAlignment="1">
      <alignment horizontal="center" vertical="center"/>
    </xf>
    <xf numFmtId="2" fontId="5" fillId="5" borderId="0" xfId="0" applyNumberFormat="1" applyFont="1" applyFill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"/>
  <sheetViews>
    <sheetView tabSelected="1" topLeftCell="A2" zoomScaleNormal="100" workbookViewId="0">
      <selection activeCell="G15" sqref="G15"/>
    </sheetView>
  </sheetViews>
  <sheetFormatPr baseColWidth="10" defaultRowHeight="15" x14ac:dyDescent="0.25"/>
  <cols>
    <col min="1" max="1" width="21.7109375" bestFit="1" customWidth="1"/>
    <col min="3" max="4" width="12.5703125" customWidth="1"/>
    <col min="5" max="5" width="15.7109375" customWidth="1"/>
    <col min="6" max="6" width="12.5703125" customWidth="1"/>
    <col min="7" max="7" width="14.28515625" customWidth="1"/>
    <col min="8" max="8" width="12.7109375" customWidth="1"/>
    <col min="9" max="9" width="13.28515625" style="19" bestFit="1" customWidth="1"/>
    <col min="10" max="10" width="9.140625" style="19" customWidth="1"/>
    <col min="11" max="11" width="9.85546875" style="19" customWidth="1"/>
    <col min="12" max="12" width="14.140625" hidden="1" customWidth="1"/>
    <col min="13" max="13" width="11.42578125" hidden="1" customWidth="1"/>
    <col min="14" max="14" width="4.28515625" customWidth="1"/>
    <col min="15" max="15" width="22.42578125" bestFit="1" customWidth="1"/>
    <col min="19" max="19" width="14.5703125" customWidth="1"/>
    <col min="22" max="22" width="17.28515625" customWidth="1"/>
    <col min="23" max="23" width="13.28515625" bestFit="1" customWidth="1"/>
  </cols>
  <sheetData>
    <row r="1" spans="1:27" ht="34.5" customHeight="1" x14ac:dyDescent="0.25">
      <c r="A1" s="37" t="s">
        <v>17</v>
      </c>
      <c r="B1" s="38"/>
      <c r="C1" s="38"/>
      <c r="D1" s="38"/>
      <c r="E1" s="38"/>
      <c r="F1" s="38"/>
      <c r="G1" s="38"/>
      <c r="H1" s="39"/>
      <c r="I1" s="22" t="s">
        <v>21</v>
      </c>
    </row>
    <row r="2" spans="1:27" x14ac:dyDescent="0.25">
      <c r="I2" s="35"/>
    </row>
    <row r="3" spans="1:27" x14ac:dyDescent="0.25">
      <c r="A3" s="40" t="s">
        <v>7</v>
      </c>
      <c r="B3" s="41"/>
      <c r="C3" s="41"/>
      <c r="D3" s="41"/>
      <c r="E3" s="41"/>
      <c r="F3" s="41"/>
      <c r="G3" s="41"/>
      <c r="H3" s="42"/>
    </row>
    <row r="4" spans="1:27" x14ac:dyDescent="0.25">
      <c r="A4" s="43"/>
      <c r="B4" s="44"/>
      <c r="C4" s="44"/>
      <c r="D4" s="44"/>
      <c r="E4" s="44"/>
      <c r="F4" s="44"/>
      <c r="G4" s="44"/>
      <c r="H4" s="45"/>
    </row>
    <row r="5" spans="1:27" x14ac:dyDescent="0.25">
      <c r="A5" s="46"/>
      <c r="B5" s="47"/>
      <c r="C5" s="47"/>
      <c r="D5" s="47"/>
      <c r="E5" s="47"/>
      <c r="F5" s="47"/>
      <c r="G5" s="47"/>
      <c r="H5" s="48"/>
    </row>
    <row r="7" spans="1:27" s="27" customFormat="1" ht="26.25" customHeight="1" thickBot="1" x14ac:dyDescent="0.3">
      <c r="A7" s="49" t="s">
        <v>8</v>
      </c>
      <c r="B7" s="49"/>
      <c r="C7" s="49"/>
      <c r="D7" s="49"/>
      <c r="E7" s="30" t="s">
        <v>15</v>
      </c>
      <c r="F7" s="31"/>
      <c r="G7" s="36">
        <v>2396.44</v>
      </c>
      <c r="I7" s="19"/>
      <c r="J7" s="19"/>
      <c r="K7" s="19"/>
      <c r="L7" s="27">
        <v>45.41</v>
      </c>
      <c r="M7" s="27">
        <v>28.02</v>
      </c>
      <c r="O7" s="49" t="s">
        <v>16</v>
      </c>
      <c r="P7" s="49"/>
      <c r="Q7" s="49"/>
      <c r="R7" s="49"/>
      <c r="S7" s="30" t="s">
        <v>15</v>
      </c>
      <c r="T7" s="31"/>
      <c r="U7" s="36">
        <f>G7</f>
        <v>2396.44</v>
      </c>
      <c r="W7" s="19"/>
      <c r="X7" s="19"/>
      <c r="Y7" s="19"/>
      <c r="Z7"/>
      <c r="AA7"/>
    </row>
    <row r="8" spans="1:27" ht="39" thickBot="1" x14ac:dyDescent="0.3">
      <c r="A8" s="24" t="s">
        <v>0</v>
      </c>
      <c r="B8" s="25" t="s">
        <v>3</v>
      </c>
      <c r="C8" s="26" t="s">
        <v>18</v>
      </c>
      <c r="D8" s="25" t="s">
        <v>19</v>
      </c>
      <c r="E8" s="3" t="s">
        <v>12</v>
      </c>
      <c r="F8" s="3" t="s">
        <v>11</v>
      </c>
      <c r="G8" s="2" t="s">
        <v>13</v>
      </c>
      <c r="H8" s="3" t="s">
        <v>20</v>
      </c>
      <c r="O8" s="24" t="s">
        <v>0</v>
      </c>
      <c r="P8" s="25" t="s">
        <v>3</v>
      </c>
      <c r="Q8" s="26" t="s">
        <v>18</v>
      </c>
      <c r="R8" s="25" t="s">
        <v>19</v>
      </c>
      <c r="S8" s="3" t="s">
        <v>12</v>
      </c>
      <c r="T8" s="3" t="s">
        <v>11</v>
      </c>
      <c r="U8" s="2" t="s">
        <v>13</v>
      </c>
      <c r="V8" s="3" t="s">
        <v>20</v>
      </c>
      <c r="W8" s="19"/>
      <c r="X8" s="19"/>
      <c r="Y8" s="19"/>
    </row>
    <row r="9" spans="1:27" x14ac:dyDescent="0.25">
      <c r="A9" s="8" t="s">
        <v>6</v>
      </c>
      <c r="B9" s="10">
        <v>37.5</v>
      </c>
      <c r="C9" s="16">
        <f>$G$7*14</f>
        <v>33550.160000000003</v>
      </c>
      <c r="D9" s="23">
        <f>(E9+F9+G9)*12</f>
        <v>45726.364956080004</v>
      </c>
      <c r="E9" s="32">
        <f>4.8902*30.4167</f>
        <v>148.74374634</v>
      </c>
      <c r="F9" s="32">
        <v>865.94</v>
      </c>
      <c r="G9" s="11">
        <f>C9/12</f>
        <v>2795.8466666666668</v>
      </c>
      <c r="H9" s="9">
        <v>70.81</v>
      </c>
      <c r="I9" s="22"/>
      <c r="J9" s="22"/>
      <c r="K9" s="22"/>
      <c r="O9" s="8" t="s">
        <v>6</v>
      </c>
      <c r="P9" s="10">
        <v>37.5</v>
      </c>
      <c r="Q9" s="16">
        <f>$G$7*14</f>
        <v>33550.160000000003</v>
      </c>
      <c r="R9" s="23">
        <f>(S9+T9+U9)*12</f>
        <v>45403.347673640004</v>
      </c>
      <c r="S9" s="33">
        <f>2.9341*30.4167</f>
        <v>89.24563947</v>
      </c>
      <c r="T9" s="32">
        <v>898.52</v>
      </c>
      <c r="U9" s="11">
        <f>Q9/12</f>
        <v>2795.8466666666668</v>
      </c>
      <c r="V9" s="9">
        <v>70.81</v>
      </c>
      <c r="W9" s="22"/>
      <c r="X9" s="22"/>
      <c r="Y9" s="22"/>
    </row>
    <row r="10" spans="1:27" x14ac:dyDescent="0.25">
      <c r="A10" s="4" t="s">
        <v>2</v>
      </c>
      <c r="B10" s="13">
        <v>35</v>
      </c>
      <c r="C10" s="16">
        <f>C9*$B$10/$B$9</f>
        <v>31313.48266666667</v>
      </c>
      <c r="D10" s="29">
        <f t="shared" ref="D10:H10" si="0">D9*$B$10/$B$9</f>
        <v>42677.940625674666</v>
      </c>
      <c r="E10" s="29">
        <f t="shared" si="0"/>
        <v>138.82749658400002</v>
      </c>
      <c r="F10" s="29">
        <f t="shared" si="0"/>
        <v>808.21066666666673</v>
      </c>
      <c r="G10" s="29">
        <f t="shared" si="0"/>
        <v>2609.4568888888889</v>
      </c>
      <c r="H10" s="29">
        <f t="shared" si="0"/>
        <v>66.089333333333329</v>
      </c>
      <c r="O10" s="4" t="s">
        <v>2</v>
      </c>
      <c r="P10" s="13">
        <v>20</v>
      </c>
      <c r="Q10" s="16">
        <f>Q9*$P$10/$P$9</f>
        <v>17893.418666666668</v>
      </c>
      <c r="R10" s="16">
        <f t="shared" ref="R10:U10" si="1">R9*$P$10/$P$9</f>
        <v>24215.118759274668</v>
      </c>
      <c r="S10" s="16">
        <f t="shared" si="1"/>
        <v>47.597674384000001</v>
      </c>
      <c r="T10" s="16">
        <f t="shared" si="1"/>
        <v>479.21066666666673</v>
      </c>
      <c r="U10" s="16">
        <f t="shared" si="1"/>
        <v>1491.1182222222224</v>
      </c>
      <c r="V10" s="29">
        <f t="shared" ref="V10" si="2">V9*$B$10/$B$9</f>
        <v>66.089333333333329</v>
      </c>
      <c r="W10" s="19"/>
      <c r="X10" s="19"/>
      <c r="Y10" s="19"/>
    </row>
    <row r="11" spans="1:27" x14ac:dyDescent="0.25">
      <c r="A11" s="4" t="s">
        <v>22</v>
      </c>
      <c r="B11" s="5">
        <v>8</v>
      </c>
      <c r="C11" s="12"/>
      <c r="O11" s="4" t="s">
        <v>22</v>
      </c>
      <c r="P11" s="5"/>
      <c r="Q11" s="12"/>
      <c r="W11" s="19"/>
      <c r="X11" s="19"/>
      <c r="Y11" s="19"/>
    </row>
    <row r="12" spans="1:27" x14ac:dyDescent="0.25">
      <c r="A12" s="4" t="s">
        <v>5</v>
      </c>
      <c r="B12" s="5"/>
      <c r="C12" s="12"/>
      <c r="I12" s="28" t="s">
        <v>9</v>
      </c>
      <c r="J12" s="28" t="s">
        <v>10</v>
      </c>
      <c r="K12" s="28" t="s">
        <v>14</v>
      </c>
      <c r="O12" s="4" t="s">
        <v>5</v>
      </c>
      <c r="P12" s="5"/>
      <c r="Q12" s="12"/>
      <c r="W12" s="28" t="s">
        <v>9</v>
      </c>
      <c r="X12" s="28" t="s">
        <v>10</v>
      </c>
      <c r="Y12" s="28" t="s">
        <v>14</v>
      </c>
    </row>
    <row r="13" spans="1:27" ht="25.5" x14ac:dyDescent="0.25">
      <c r="B13" s="12"/>
      <c r="H13" s="3" t="s">
        <v>4</v>
      </c>
      <c r="I13" s="20">
        <f>IF(B12=0,(G10+E10)*B11,(G10+E10)*B11+H10*B11*B12)</f>
        <v>21986.275083783112</v>
      </c>
      <c r="J13" s="20">
        <f>IF(C12=0,F10*B11)</f>
        <v>6465.6853333333338</v>
      </c>
      <c r="K13" s="20">
        <f>I13+J13</f>
        <v>28451.960417116446</v>
      </c>
      <c r="P13" s="12"/>
      <c r="V13" s="3" t="s">
        <v>4</v>
      </c>
      <c r="W13" s="20">
        <f>IF(P12=0,(U10+S10)*P11,(U10+S10)*P11+V10*P11*P12)</f>
        <v>0</v>
      </c>
      <c r="X13" s="20">
        <f>IF(Q12=0,T10*P11)</f>
        <v>0</v>
      </c>
      <c r="Y13" s="20">
        <f>W13+X13</f>
        <v>0</v>
      </c>
    </row>
    <row r="14" spans="1:27" ht="15.75" thickBot="1" x14ac:dyDescent="0.3">
      <c r="E14" s="30" t="s">
        <v>15</v>
      </c>
      <c r="F14" s="31"/>
      <c r="G14" s="36">
        <v>2693.88</v>
      </c>
      <c r="I14"/>
      <c r="J14"/>
      <c r="K14"/>
      <c r="S14" s="30" t="s">
        <v>15</v>
      </c>
      <c r="T14" s="31"/>
      <c r="U14" s="36">
        <f>G14</f>
        <v>2693.88</v>
      </c>
    </row>
    <row r="15" spans="1:27" ht="39" thickBot="1" x14ac:dyDescent="0.3">
      <c r="A15" s="1" t="s">
        <v>1</v>
      </c>
      <c r="B15" s="2" t="s">
        <v>3</v>
      </c>
      <c r="C15" s="15" t="s">
        <v>18</v>
      </c>
      <c r="D15" s="2" t="s">
        <v>19</v>
      </c>
      <c r="E15" s="3" t="s">
        <v>12</v>
      </c>
      <c r="F15" s="3" t="s">
        <v>11</v>
      </c>
      <c r="G15" s="2" t="s">
        <v>13</v>
      </c>
      <c r="H15" s="3" t="s">
        <v>20</v>
      </c>
      <c r="O15" s="1" t="s">
        <v>1</v>
      </c>
      <c r="P15" s="2" t="s">
        <v>3</v>
      </c>
      <c r="Q15" s="15" t="s">
        <v>18</v>
      </c>
      <c r="R15" s="2" t="s">
        <v>19</v>
      </c>
      <c r="S15" s="3" t="s">
        <v>12</v>
      </c>
      <c r="T15" s="3" t="s">
        <v>11</v>
      </c>
      <c r="U15" s="2" t="s">
        <v>13</v>
      </c>
      <c r="V15" s="3" t="s">
        <v>20</v>
      </c>
      <c r="W15" s="19"/>
      <c r="X15" s="19"/>
      <c r="Y15" s="19"/>
    </row>
    <row r="16" spans="1:27" x14ac:dyDescent="0.25">
      <c r="A16" s="8" t="s">
        <v>6</v>
      </c>
      <c r="B16" s="17">
        <v>37.5</v>
      </c>
      <c r="C16" s="16">
        <f>$G$14*14</f>
        <v>37714.32</v>
      </c>
      <c r="D16" s="18">
        <f>(E16+F16+G16)*12</f>
        <v>51401.803698839998</v>
      </c>
      <c r="E16" s="33">
        <f>5.4971*30.4167</f>
        <v>167.20364156999997</v>
      </c>
      <c r="F16" s="34">
        <v>973.42</v>
      </c>
      <c r="G16" s="11">
        <f>C16/12</f>
        <v>3142.86</v>
      </c>
      <c r="H16" s="9">
        <f>H9</f>
        <v>70.81</v>
      </c>
      <c r="O16" s="8" t="s">
        <v>6</v>
      </c>
      <c r="P16" s="17">
        <v>37.5</v>
      </c>
      <c r="Q16" s="16">
        <f>$G$14*14</f>
        <v>37714.32</v>
      </c>
      <c r="R16" s="18">
        <f>(S16+T16+U16)*12</f>
        <v>51038.560819320002</v>
      </c>
      <c r="S16" s="33">
        <f>3.2983*30.4167</f>
        <v>100.32340160999999</v>
      </c>
      <c r="T16" s="33">
        <v>1010.03</v>
      </c>
      <c r="U16" s="11">
        <f>Q16/12</f>
        <v>3142.86</v>
      </c>
      <c r="V16" s="9">
        <f>V9</f>
        <v>70.81</v>
      </c>
      <c r="W16" s="19"/>
      <c r="X16" s="19"/>
      <c r="Y16" s="19"/>
    </row>
    <row r="17" spans="1:25" x14ac:dyDescent="0.25">
      <c r="A17" s="6" t="s">
        <v>2</v>
      </c>
      <c r="B17" s="14">
        <v>35</v>
      </c>
      <c r="C17" s="29">
        <f>C16*$B$17/$B$16</f>
        <v>35200.031999999999</v>
      </c>
      <c r="D17" s="29">
        <f t="shared" ref="D17:H17" si="3">D16*$B$17/$B$16</f>
        <v>47975.016785583997</v>
      </c>
      <c r="E17" s="29">
        <f t="shared" si="3"/>
        <v>156.05673213199998</v>
      </c>
      <c r="F17" s="29">
        <f t="shared" si="3"/>
        <v>908.52533333333326</v>
      </c>
      <c r="G17" s="29">
        <f>G16*$B$17/$B$16</f>
        <v>2933.3360000000002</v>
      </c>
      <c r="H17" s="29">
        <f t="shared" si="3"/>
        <v>66.089333333333329</v>
      </c>
      <c r="O17" s="6" t="s">
        <v>2</v>
      </c>
      <c r="P17" s="14">
        <v>25</v>
      </c>
      <c r="Q17" s="29">
        <f>Q16*$P$17/$P16</f>
        <v>25142.880000000001</v>
      </c>
      <c r="R17" s="29">
        <f t="shared" ref="R17:V17" si="4">R16*$P$17/$P16</f>
        <v>34025.707212879999</v>
      </c>
      <c r="S17" s="29">
        <f t="shared" si="4"/>
        <v>66.882267739999989</v>
      </c>
      <c r="T17" s="29">
        <f t="shared" si="4"/>
        <v>673.35333333333335</v>
      </c>
      <c r="U17" s="29">
        <f t="shared" si="4"/>
        <v>2095.2399999999998</v>
      </c>
      <c r="V17" s="29">
        <f t="shared" si="4"/>
        <v>47.206666666666663</v>
      </c>
      <c r="W17" s="19"/>
      <c r="X17" s="19"/>
      <c r="Y17" s="19"/>
    </row>
    <row r="18" spans="1:25" x14ac:dyDescent="0.25">
      <c r="A18" s="6" t="s">
        <v>22</v>
      </c>
      <c r="B18" s="7">
        <v>8</v>
      </c>
      <c r="C18" s="12"/>
      <c r="O18" s="6" t="s">
        <v>22</v>
      </c>
      <c r="P18" s="7">
        <v>12</v>
      </c>
      <c r="Q18" s="12"/>
      <c r="W18" s="19"/>
      <c r="X18" s="19"/>
      <c r="Y18" s="19"/>
    </row>
    <row r="19" spans="1:25" x14ac:dyDescent="0.25">
      <c r="A19" s="6" t="s">
        <v>5</v>
      </c>
      <c r="B19" s="7"/>
      <c r="C19" s="12"/>
      <c r="I19" s="28" t="s">
        <v>9</v>
      </c>
      <c r="J19" s="28" t="s">
        <v>10</v>
      </c>
      <c r="K19" s="28" t="s">
        <v>14</v>
      </c>
      <c r="O19" s="6" t="s">
        <v>5</v>
      </c>
      <c r="P19" s="7"/>
      <c r="Q19" s="12"/>
      <c r="W19" s="28" t="s">
        <v>9</v>
      </c>
      <c r="X19" s="28" t="s">
        <v>10</v>
      </c>
      <c r="Y19" s="28" t="s">
        <v>14</v>
      </c>
    </row>
    <row r="20" spans="1:25" ht="25.5" x14ac:dyDescent="0.25">
      <c r="H20" s="3" t="s">
        <v>4</v>
      </c>
      <c r="I20" s="21">
        <f>IF(B19=0,(G17+E17)*B18,(G17+E17)*B18+(H17*B18*B19))</f>
        <v>24715.141857056002</v>
      </c>
      <c r="J20" s="21">
        <f>IF(C19=0,F17*B18)</f>
        <v>7268.2026666666661</v>
      </c>
      <c r="K20" s="21">
        <f>SUM(I20:J20)</f>
        <v>31983.34452372267</v>
      </c>
      <c r="V20" s="3" t="s">
        <v>4</v>
      </c>
      <c r="W20" s="21">
        <f>IF(P19=0,(U17+S17)*P18,(U17+S17)*P18+V17*P18*P19)</f>
        <v>25945.467212879994</v>
      </c>
      <c r="X20" s="21">
        <f>IF(Q19=0,T17*P18)</f>
        <v>8080.24</v>
      </c>
      <c r="Y20" s="21">
        <f>SUM(W20:X20)</f>
        <v>34025.707212879992</v>
      </c>
    </row>
  </sheetData>
  <mergeCells count="4">
    <mergeCell ref="A1:H1"/>
    <mergeCell ref="A3:H5"/>
    <mergeCell ref="A7:D7"/>
    <mergeCell ref="O7:R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f9d62f-4be4-47aa-b27c-e05665dd19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11588D5930C54999E610E389F6E682" ma:contentTypeVersion="15" ma:contentTypeDescription="Crear nuevo documento." ma:contentTypeScope="" ma:versionID="a24282b73a12ee40a33bb77bfa6b2cbe">
  <xsd:schema xmlns:xsd="http://www.w3.org/2001/XMLSchema" xmlns:xs="http://www.w3.org/2001/XMLSchema" xmlns:p="http://schemas.microsoft.com/office/2006/metadata/properties" xmlns:ns3="c6f9d62f-4be4-47aa-b27c-e05665dd1930" xmlns:ns4="55cdcd8d-958a-401d-bc5f-6d112a00d225" targetNamespace="http://schemas.microsoft.com/office/2006/metadata/properties" ma:root="true" ma:fieldsID="87478d80e9ff0f33b6066971ab2b568b" ns3:_="" ns4:_="">
    <xsd:import namespace="c6f9d62f-4be4-47aa-b27c-e05665dd1930"/>
    <xsd:import namespace="55cdcd8d-958a-401d-bc5f-6d112a00d2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9d62f-4be4-47aa-b27c-e05665dd1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dcd8d-958a-401d-bc5f-6d112a00d2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A9B2EB-7549-4243-8B17-64DEAC93A6A4}">
  <ds:schemaRefs>
    <ds:schemaRef ds:uri="c6f9d62f-4be4-47aa-b27c-e05665dd1930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55cdcd8d-958a-401d-bc5f-6d112a00d225"/>
  </ds:schemaRefs>
</ds:datastoreItem>
</file>

<file path=customXml/itemProps2.xml><?xml version="1.0" encoding="utf-8"?>
<ds:datastoreItem xmlns:ds="http://schemas.openxmlformats.org/officeDocument/2006/customXml" ds:itemID="{259DAF98-3171-4CA7-8162-F500C1FF0E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007DFF-98E2-46D8-BE8C-C7C697048A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f9d62f-4be4-47aa-b27c-e05665dd1930"/>
    <ds:schemaRef ds:uri="55cdcd8d-958a-401d-bc5f-6d112a00d2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Investigador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ALCARAZ TOMÁS, CARMEN</cp:lastModifiedBy>
  <cp:lastPrinted>2019-10-15T10:34:00Z</cp:lastPrinted>
  <dcterms:created xsi:type="dcterms:W3CDTF">2018-09-20T10:14:37Z</dcterms:created>
  <dcterms:modified xsi:type="dcterms:W3CDTF">2024-09-13T07:25:21Z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0x0101009E11588D5930C54999E610E389F6E682</vt:lpwstr>
  </property>
</Properties>
</file>